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assets" sheetId="1" r:id="rId1"/>
    <sheet name="income" sheetId="2" r:id="rId2"/>
    <sheet name="equity" sheetId="3" r:id="rId3"/>
    <sheet name="cashflow" sheetId="4" r:id="rId4"/>
    <sheet name="Sheet1" sheetId="5" r:id="rId5"/>
  </sheets>
  <definedNames>
    <definedName name="_xlnm.Print_Area" localSheetId="0">'assets'!$A$1:$I$70</definedName>
    <definedName name="_xlnm.Print_Area" localSheetId="3">'cashflow'!$A$1:$I$53</definedName>
    <definedName name="_xlnm.Print_Area" localSheetId="2">'equity'!$A$1:$J$38</definedName>
    <definedName name="_xlnm.Print_Area" localSheetId="1">'income'!$A$1:$G$45</definedName>
    <definedName name="_xlnm.Print_Area">'assets'!$A$1:$H$70</definedName>
  </definedNames>
  <calcPr fullCalcOnLoad="1"/>
</workbook>
</file>

<file path=xl/sharedStrings.xml><?xml version="1.0" encoding="utf-8"?>
<sst xmlns="http://schemas.openxmlformats.org/spreadsheetml/2006/main" count="220" uniqueCount="126">
  <si>
    <t>SEACERA TILES BERHAD  ( Company No. 163751-H )</t>
  </si>
  <si>
    <t>QUARTERLY REPORT ON CONSOLIDATED RESULTS FOR THE</t>
  </si>
  <si>
    <t>CONDENSED CONSOLIDATED BALANCE SHEETS</t>
  </si>
  <si>
    <t>ASSETS</t>
  </si>
  <si>
    <t>Non-Current Assets</t>
  </si>
  <si>
    <t>Property, plant and equipment</t>
  </si>
  <si>
    <t>Investment In Quoted Securities</t>
  </si>
  <si>
    <t>Goodwill</t>
  </si>
  <si>
    <t xml:space="preserve"> </t>
  </si>
  <si>
    <t>Current Assets</t>
  </si>
  <si>
    <t>Inventories</t>
  </si>
  <si>
    <t>Trade Receivables</t>
  </si>
  <si>
    <t>Other Current Assets</t>
  </si>
  <si>
    <t>Tax Recoverable</t>
  </si>
  <si>
    <t>Cash and Cash Equivalents</t>
  </si>
  <si>
    <t>Total Assets</t>
  </si>
  <si>
    <t>EQUITY AND LIABILITIES</t>
  </si>
  <si>
    <t>Capital and Reserves</t>
  </si>
  <si>
    <t>Share Capital</t>
  </si>
  <si>
    <t>Reserves</t>
  </si>
  <si>
    <t>Retained Earnings</t>
  </si>
  <si>
    <t>Total Equity</t>
  </si>
  <si>
    <t>Non-Current Liabilities</t>
  </si>
  <si>
    <t>Long Term Borrowing</t>
  </si>
  <si>
    <t>Deferred Tax</t>
  </si>
  <si>
    <t xml:space="preserve">Long Term Provisions </t>
  </si>
  <si>
    <t>Total Non-Current Liabilities</t>
  </si>
  <si>
    <t>Current Liabilities</t>
  </si>
  <si>
    <t>Trade And Other Payables</t>
  </si>
  <si>
    <t>Current Portion of Long Term Borrowings</t>
  </si>
  <si>
    <t>Total Current Liabilities</t>
  </si>
  <si>
    <t>Total Liabilities</t>
  </si>
  <si>
    <t>Total Equity and Liabilities</t>
  </si>
  <si>
    <t>Net Assets per share attributable to</t>
  </si>
  <si>
    <t>ordinary equity holders of the parent (RM)</t>
  </si>
  <si>
    <t xml:space="preserve">(The Condensed Consolidated Balance Sheets should be read in conjunction with the Annual </t>
  </si>
  <si>
    <t>Current Quarter</t>
  </si>
  <si>
    <t>RM'000</t>
  </si>
  <si>
    <t>(Audited)</t>
  </si>
  <si>
    <t>As At Preceding</t>
  </si>
  <si>
    <t>Financial Year End</t>
  </si>
  <si>
    <t>CONDENSED CONSOLIDATED STATEMENTS OF CHANGES EQUITY</t>
  </si>
  <si>
    <t>Balance at  01 January 2006</t>
  </si>
  <si>
    <t>(The Condensed Consolidated Statements of Changes in Equity should be read in conjunction with the Annual Financial</t>
  </si>
  <si>
    <t>Share</t>
  </si>
  <si>
    <t>Capital</t>
  </si>
  <si>
    <t>Premium</t>
  </si>
  <si>
    <t>Attributable to Equity Holders of the Parent</t>
  </si>
  <si>
    <t>Translation</t>
  </si>
  <si>
    <t>Reserve</t>
  </si>
  <si>
    <t xml:space="preserve">Retained </t>
  </si>
  <si>
    <t>Earnings</t>
  </si>
  <si>
    <t>Sub-total</t>
  </si>
  <si>
    <t>Minority</t>
  </si>
  <si>
    <t>Interest</t>
  </si>
  <si>
    <t>Total</t>
  </si>
  <si>
    <t>Equity</t>
  </si>
  <si>
    <t>CONDENSED CONSOLIDATED INCOME STATEMENTS</t>
  </si>
  <si>
    <t>Revenue</t>
  </si>
  <si>
    <t>Operating Expenses</t>
  </si>
  <si>
    <t>Finance Cost</t>
  </si>
  <si>
    <t>Taxation</t>
  </si>
  <si>
    <t>Profit for the Period</t>
  </si>
  <si>
    <t>Attributable to :</t>
  </si>
  <si>
    <t>Equity holders of the parent</t>
  </si>
  <si>
    <t>Minority interest</t>
  </si>
  <si>
    <t>EPS</t>
  </si>
  <si>
    <t xml:space="preserve">(The Condensed Consolidated Income Statements should be read in conjunction with the Annual </t>
  </si>
  <si>
    <t>SEACERA TILES BERHAD (163751-H)</t>
  </si>
  <si>
    <t>Condensed Consolidated Cash Flow Statements</t>
  </si>
  <si>
    <t>Current</t>
  </si>
  <si>
    <t>Corresponding</t>
  </si>
  <si>
    <t>Year To Date</t>
  </si>
  <si>
    <t>Ended</t>
  </si>
  <si>
    <t>(RM '000)</t>
  </si>
  <si>
    <t>Adjustment for non-cash flow :-</t>
  </si>
  <si>
    <t>Non-cash items</t>
  </si>
  <si>
    <t>Non-operating items</t>
  </si>
  <si>
    <t>Operating profit before changes in working capital</t>
  </si>
  <si>
    <t>Changes in working capital :-</t>
  </si>
  <si>
    <t>Net Change in current assets</t>
  </si>
  <si>
    <t>Net change in current liabilities</t>
  </si>
  <si>
    <t>Cash inflows from operations</t>
  </si>
  <si>
    <t>Tax paid</t>
  </si>
  <si>
    <t>Net cash inflows from operating activities</t>
  </si>
  <si>
    <t>Investing Activities</t>
  </si>
  <si>
    <t>Other investments</t>
  </si>
  <si>
    <t>Financing Acitivities</t>
  </si>
  <si>
    <t>Bank borrowings</t>
  </si>
  <si>
    <t>Net Change in Cash &amp; Cash Equivalents</t>
  </si>
  <si>
    <t>Cash &amp; Cash Equivalents at beginning of year</t>
  </si>
  <si>
    <t>Cash &amp; Cash Equivalents at end of period</t>
  </si>
  <si>
    <t>Cash &amp; Cash Equivalents</t>
  </si>
  <si>
    <t>Cash and bank balances</t>
  </si>
  <si>
    <t>Fixed Deposits &amp; BA Repo</t>
  </si>
  <si>
    <t>Bank overdraft</t>
  </si>
  <si>
    <t>Total cash and cash equivalents</t>
  </si>
  <si>
    <t>(The Condensed Consolidated Cash Flow Statement should be read in conjunction with</t>
  </si>
  <si>
    <t>Dividend paid</t>
  </si>
  <si>
    <t>Short Term Borrowings</t>
  </si>
  <si>
    <t>31/12/2006</t>
  </si>
  <si>
    <t xml:space="preserve"> - Diluted</t>
  </si>
  <si>
    <t>(Loss)/Profit Before Taxation</t>
  </si>
  <si>
    <t>FIRST FINANCIAL QUARTER ENDED 31 MARCH 2007</t>
  </si>
  <si>
    <t>As At End of</t>
  </si>
  <si>
    <t>31/03/2007</t>
  </si>
  <si>
    <t xml:space="preserve">Current </t>
  </si>
  <si>
    <t>Quarter</t>
  </si>
  <si>
    <t>Year to Date</t>
  </si>
  <si>
    <t>31/03/2006</t>
  </si>
  <si>
    <t xml:space="preserve"> Financial Report for the year ended 31st December 2006)</t>
  </si>
  <si>
    <t>For the period ended 31 MARCH 2007</t>
  </si>
  <si>
    <t xml:space="preserve"> 31 March 2007</t>
  </si>
  <si>
    <t xml:space="preserve"> 31 March 2006</t>
  </si>
  <si>
    <t xml:space="preserve"> the Annual Financial Report for the year ended 31 December 2007)</t>
  </si>
  <si>
    <t xml:space="preserve"> Report for the year ended 31st December 2006)</t>
  </si>
  <si>
    <t>Balance at  31 March 2006</t>
  </si>
  <si>
    <t>Balance at  01 January 2007</t>
  </si>
  <si>
    <t>Balance at  31 March 2007</t>
  </si>
  <si>
    <t>Profit / (Loss) for the period</t>
  </si>
  <si>
    <t>(Loss)/Profit before tax</t>
  </si>
  <si>
    <t>( Loss ) for The Period</t>
  </si>
  <si>
    <t>FIRST QUARTER ENDED 31 MARCH 2007</t>
  </si>
  <si>
    <t>(Loss)/Earnings per share (sen) - Basic</t>
  </si>
  <si>
    <t>Adjustment on the opening goodwill b/f</t>
  </si>
  <si>
    <t>Restated Balance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</si>
</sst>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dd\-mmm"/>
    <numFmt numFmtId="166" formatCode="#,##0.0_);\(#,##0.0\)"/>
    <numFmt numFmtId="167" formatCode="0.00_);\(0.00\)"/>
  </numFmts>
  <fonts count="10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2"/>
      <name val="Arial"/>
      <family val="0"/>
    </font>
    <font>
      <b/>
      <sz val="12"/>
      <name val="Bookman Old Style"/>
      <family val="0"/>
    </font>
    <font>
      <u val="single"/>
      <sz val="11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3" fontId="0" fillId="0" borderId="1" xfId="0" applyNumberFormat="1" applyFont="1" applyAlignment="1">
      <alignment/>
    </xf>
    <xf numFmtId="3" fontId="0" fillId="0" borderId="2" xfId="0" applyNumberFormat="1" applyFont="1" applyAlignment="1">
      <alignment/>
    </xf>
    <xf numFmtId="0" fontId="0" fillId="0" borderId="2" xfId="0" applyNumberFormat="1" applyFon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37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5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3" fontId="5" fillId="0" borderId="1" xfId="0" applyNumberFormat="1" applyFont="1" applyAlignment="1">
      <alignment/>
    </xf>
    <xf numFmtId="3" fontId="5" fillId="0" borderId="2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7" fontId="5" fillId="0" borderId="0" xfId="0" applyNumberFormat="1" applyFont="1" applyAlignment="1">
      <alignment/>
    </xf>
    <xf numFmtId="37" fontId="5" fillId="0" borderId="1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7" fontId="0" fillId="0" borderId="1" xfId="0" applyNumberFormat="1" applyFont="1" applyAlignment="1">
      <alignment/>
    </xf>
    <xf numFmtId="37" fontId="0" fillId="0" borderId="2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38" fontId="5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3" fontId="0" fillId="0" borderId="5" xfId="0" applyNumberFormat="1" applyFont="1" applyBorder="1" applyAlignment="1">
      <alignment/>
    </xf>
    <xf numFmtId="38" fontId="0" fillId="0" borderId="5" xfId="0" applyNumberFormat="1" applyFont="1" applyBorder="1" applyAlignment="1">
      <alignment/>
    </xf>
    <xf numFmtId="38" fontId="0" fillId="0" borderId="1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4" fontId="0" fillId="0" borderId="3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38" fontId="0" fillId="0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0"/>
  <sheetViews>
    <sheetView tabSelected="1" showOutlineSymbols="0" zoomScale="87" zoomScaleNormal="87" workbookViewId="0" topLeftCell="A28">
      <selection activeCell="G72" sqref="G72"/>
    </sheetView>
  </sheetViews>
  <sheetFormatPr defaultColWidth="8.88671875" defaultRowHeight="15"/>
  <cols>
    <col min="1" max="3" width="9.6640625" style="1" customWidth="1"/>
    <col min="4" max="4" width="13.6640625" style="1" customWidth="1"/>
    <col min="5" max="5" width="14.6640625" style="1" customWidth="1"/>
    <col min="6" max="6" width="9.6640625" style="1" customWidth="1"/>
    <col min="7" max="7" width="14.6640625" style="1" customWidth="1"/>
    <col min="8" max="8" width="4.6640625" style="1" customWidth="1"/>
    <col min="9" max="16384" width="9.6640625" style="1" customWidth="1"/>
  </cols>
  <sheetData>
    <row r="1" spans="1:256" ht="18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9" ht="15">
      <c r="A2" s="4"/>
      <c r="I2" s="4"/>
    </row>
    <row r="3" spans="1:9" ht="15.75">
      <c r="A3" s="5" t="s">
        <v>1</v>
      </c>
      <c r="I3" s="4"/>
    </row>
    <row r="4" spans="1:9" ht="15.75">
      <c r="A4" s="5" t="s">
        <v>122</v>
      </c>
      <c r="I4" s="4"/>
    </row>
    <row r="5" spans="1:9" ht="15">
      <c r="A5" s="4"/>
      <c r="I5" s="4"/>
    </row>
    <row r="6" spans="1:9" ht="15.75">
      <c r="A6" s="5" t="s">
        <v>2</v>
      </c>
      <c r="I6" s="4"/>
    </row>
    <row r="7" spans="1:9" ht="15">
      <c r="A7" s="4"/>
      <c r="I7" s="4"/>
    </row>
    <row r="8" spans="1:9" ht="15.75">
      <c r="A8" s="4"/>
      <c r="G8" s="6" t="s">
        <v>38</v>
      </c>
      <c r="I8" s="4"/>
    </row>
    <row r="9" spans="1:9" ht="15.75">
      <c r="A9" s="4"/>
      <c r="E9" s="6" t="s">
        <v>104</v>
      </c>
      <c r="F9" s="5"/>
      <c r="G9" s="6" t="s">
        <v>39</v>
      </c>
      <c r="I9" s="4"/>
    </row>
    <row r="10" spans="1:9" ht="12.75" customHeight="1" hidden="1">
      <c r="A10" s="4"/>
      <c r="E10" s="6" t="s">
        <v>36</v>
      </c>
      <c r="F10" s="5"/>
      <c r="G10" s="6" t="s">
        <v>36</v>
      </c>
      <c r="I10" s="4"/>
    </row>
    <row r="11" spans="1:9" ht="15.75">
      <c r="A11" s="4"/>
      <c r="E11" s="6" t="s">
        <v>36</v>
      </c>
      <c r="F11" s="5"/>
      <c r="G11" s="6" t="s">
        <v>40</v>
      </c>
      <c r="I11" s="4"/>
    </row>
    <row r="12" spans="1:9" ht="15.75">
      <c r="A12" s="4"/>
      <c r="E12" s="6" t="s">
        <v>105</v>
      </c>
      <c r="F12" s="5"/>
      <c r="G12" s="6" t="s">
        <v>100</v>
      </c>
      <c r="I12" s="4"/>
    </row>
    <row r="13" spans="1:9" ht="15.75">
      <c r="A13" s="4"/>
      <c r="E13" s="6" t="s">
        <v>37</v>
      </c>
      <c r="F13" s="5"/>
      <c r="G13" s="6" t="s">
        <v>37</v>
      </c>
      <c r="I13" s="4"/>
    </row>
    <row r="14" spans="1:9" ht="15.75">
      <c r="A14" s="5" t="s">
        <v>3</v>
      </c>
      <c r="I14" s="4"/>
    </row>
    <row r="15" spans="1:9" ht="15.75">
      <c r="A15" s="5"/>
      <c r="I15" s="4"/>
    </row>
    <row r="16" spans="1:9" ht="15.75">
      <c r="A16" s="5" t="s">
        <v>4</v>
      </c>
      <c r="I16" s="4"/>
    </row>
    <row r="17" spans="1:9" ht="15">
      <c r="A17" s="4"/>
      <c r="E17" s="7"/>
      <c r="F17" s="7"/>
      <c r="G17" s="7"/>
      <c r="I17" s="4"/>
    </row>
    <row r="18" spans="1:9" ht="15">
      <c r="A18" s="8" t="s">
        <v>5</v>
      </c>
      <c r="E18" s="7">
        <v>72986</v>
      </c>
      <c r="F18" s="7"/>
      <c r="G18" s="7">
        <v>73956</v>
      </c>
      <c r="I18" s="4"/>
    </row>
    <row r="19" spans="1:9" ht="15">
      <c r="A19" s="8" t="s">
        <v>6</v>
      </c>
      <c r="E19" s="7">
        <v>177</v>
      </c>
      <c r="F19" s="7"/>
      <c r="G19" s="7">
        <v>177</v>
      </c>
      <c r="I19" s="4"/>
    </row>
    <row r="20" spans="1:9" ht="15">
      <c r="A20" s="8" t="s">
        <v>7</v>
      </c>
      <c r="E20" s="7">
        <v>3496</v>
      </c>
      <c r="F20" s="7"/>
      <c r="G20" s="7">
        <v>3496</v>
      </c>
      <c r="I20" s="4"/>
    </row>
    <row r="21" spans="1:9" ht="15">
      <c r="A21" s="8" t="s">
        <v>8</v>
      </c>
      <c r="E21" s="7"/>
      <c r="F21" s="7"/>
      <c r="G21" s="7"/>
      <c r="I21" s="4"/>
    </row>
    <row r="22" spans="1:9" ht="15">
      <c r="A22" s="4"/>
      <c r="E22" s="9">
        <f>SUM(E18:E20)</f>
        <v>76659</v>
      </c>
      <c r="F22" s="7"/>
      <c r="G22" s="9">
        <f>SUM(G18:G20)</f>
        <v>77629</v>
      </c>
      <c r="I22" s="4"/>
    </row>
    <row r="23" spans="1:9" ht="15.75">
      <c r="A23" s="5" t="s">
        <v>9</v>
      </c>
      <c r="E23" s="9"/>
      <c r="F23" s="7"/>
      <c r="G23" s="9"/>
      <c r="I23" s="4"/>
    </row>
    <row r="24" spans="1:9" ht="15">
      <c r="A24" s="4"/>
      <c r="E24" s="7"/>
      <c r="F24" s="7"/>
      <c r="G24" s="7"/>
      <c r="I24" s="4"/>
    </row>
    <row r="25" spans="1:9" ht="15">
      <c r="A25" s="8" t="s">
        <v>10</v>
      </c>
      <c r="E25" s="7">
        <v>21378</v>
      </c>
      <c r="F25" s="7"/>
      <c r="G25" s="7">
        <v>21754</v>
      </c>
      <c r="I25" s="4"/>
    </row>
    <row r="26" spans="1:9" ht="15">
      <c r="A26" s="8" t="s">
        <v>11</v>
      </c>
      <c r="E26" s="7">
        <v>24868</v>
      </c>
      <c r="F26" s="7"/>
      <c r="G26" s="7">
        <v>19081</v>
      </c>
      <c r="I26" s="4"/>
    </row>
    <row r="27" spans="1:9" ht="15">
      <c r="A27" s="8" t="s">
        <v>12</v>
      </c>
      <c r="E27" s="7">
        <v>11160</v>
      </c>
      <c r="F27" s="7"/>
      <c r="G27" s="7">
        <v>12055</v>
      </c>
      <c r="I27" s="4"/>
    </row>
    <row r="28" spans="1:9" ht="15">
      <c r="A28" s="8" t="s">
        <v>13</v>
      </c>
      <c r="E28" s="7">
        <v>1629</v>
      </c>
      <c r="F28" s="7"/>
      <c r="G28" s="7">
        <v>1592</v>
      </c>
      <c r="I28" s="4"/>
    </row>
    <row r="29" spans="1:9" ht="15">
      <c r="A29" s="8" t="s">
        <v>14</v>
      </c>
      <c r="E29" s="16">
        <v>3706</v>
      </c>
      <c r="F29" s="7"/>
      <c r="G29" s="7">
        <v>3244</v>
      </c>
      <c r="I29" s="4"/>
    </row>
    <row r="30" spans="1:9" ht="15">
      <c r="A30" s="4"/>
      <c r="E30" s="9">
        <f>SUM(E25:E29)</f>
        <v>62741</v>
      </c>
      <c r="F30" s="7"/>
      <c r="G30" s="9">
        <f>SUM(G25:G29)</f>
        <v>57726</v>
      </c>
      <c r="I30" s="4"/>
    </row>
    <row r="31" spans="1:9" ht="15">
      <c r="A31" s="4"/>
      <c r="E31" s="9"/>
      <c r="F31" s="7"/>
      <c r="G31" s="9"/>
      <c r="I31" s="4"/>
    </row>
    <row r="32" spans="1:9" ht="16.5" thickBot="1">
      <c r="A32" s="5" t="s">
        <v>15</v>
      </c>
      <c r="E32" s="7">
        <f>+E30+E22</f>
        <v>139400</v>
      </c>
      <c r="F32" s="7"/>
      <c r="G32" s="32">
        <f>+G30+G22</f>
        <v>135355</v>
      </c>
      <c r="I32" s="4"/>
    </row>
    <row r="33" spans="1:9" ht="15.75" thickTop="1">
      <c r="A33" s="4"/>
      <c r="D33" s="7"/>
      <c r="E33" s="10"/>
      <c r="F33" s="7"/>
      <c r="G33" s="31"/>
      <c r="I33" s="4"/>
    </row>
    <row r="34" spans="1:9" ht="15.75">
      <c r="A34" s="5" t="s">
        <v>16</v>
      </c>
      <c r="E34" s="8" t="s">
        <v>8</v>
      </c>
      <c r="G34" s="6"/>
      <c r="I34" s="4"/>
    </row>
    <row r="35" spans="1:9" ht="15.75">
      <c r="A35" s="4"/>
      <c r="E35" s="1" t="s">
        <v>8</v>
      </c>
      <c r="G35" s="6"/>
      <c r="I35" s="4"/>
    </row>
    <row r="36" spans="1:9" ht="15.75">
      <c r="A36" s="5" t="s">
        <v>17</v>
      </c>
      <c r="E36" s="1" t="s">
        <v>8</v>
      </c>
      <c r="G36" s="1" t="s">
        <v>8</v>
      </c>
      <c r="I36" s="4"/>
    </row>
    <row r="37" spans="1:9" ht="15">
      <c r="A37" s="4"/>
      <c r="E37" s="7"/>
      <c r="F37" s="7"/>
      <c r="G37" s="7"/>
      <c r="I37" s="4"/>
    </row>
    <row r="38" spans="1:9" ht="15">
      <c r="A38" s="8" t="s">
        <v>18</v>
      </c>
      <c r="E38" s="7">
        <v>53332</v>
      </c>
      <c r="F38" s="7"/>
      <c r="G38" s="7">
        <v>53332</v>
      </c>
      <c r="I38" s="4"/>
    </row>
    <row r="39" spans="1:9" ht="15">
      <c r="A39" s="8" t="s">
        <v>19</v>
      </c>
      <c r="E39" s="7">
        <v>2514</v>
      </c>
      <c r="F39" s="7"/>
      <c r="G39" s="7">
        <v>2514</v>
      </c>
      <c r="I39" s="4"/>
    </row>
    <row r="40" spans="1:9" ht="15">
      <c r="A40" s="8" t="s">
        <v>20</v>
      </c>
      <c r="E40" s="7">
        <v>13261</v>
      </c>
      <c r="F40" s="7"/>
      <c r="G40" s="7">
        <v>14809</v>
      </c>
      <c r="I40" s="4"/>
    </row>
    <row r="41" spans="1:9" ht="15">
      <c r="A41" s="4"/>
      <c r="E41" s="9">
        <f>SUM(E38:E40)</f>
        <v>69107</v>
      </c>
      <c r="F41" s="7"/>
      <c r="G41" s="9">
        <f>SUM(G38:G40)</f>
        <v>70655</v>
      </c>
      <c r="I41" s="4"/>
    </row>
    <row r="42" spans="1:9" ht="15">
      <c r="A42" s="4"/>
      <c r="E42" s="7"/>
      <c r="F42" s="7"/>
      <c r="G42" s="7"/>
      <c r="I42" s="4"/>
    </row>
    <row r="43" spans="1:9" ht="15.75">
      <c r="A43" s="5" t="s">
        <v>21</v>
      </c>
      <c r="E43" s="9">
        <f>+E41</f>
        <v>69107</v>
      </c>
      <c r="F43" s="12" t="s">
        <v>8</v>
      </c>
      <c r="G43" s="9">
        <f>+G41</f>
        <v>70655</v>
      </c>
      <c r="H43" s="8" t="s">
        <v>8</v>
      </c>
      <c r="I43" s="4"/>
    </row>
    <row r="44" spans="1:9" ht="15">
      <c r="A44" s="4"/>
      <c r="E44" s="9"/>
      <c r="F44" s="7"/>
      <c r="G44" s="9"/>
      <c r="I44" s="4"/>
    </row>
    <row r="45" spans="1:9" ht="15.75">
      <c r="A45" s="5" t="s">
        <v>22</v>
      </c>
      <c r="E45" s="7"/>
      <c r="F45" s="7"/>
      <c r="G45" s="7"/>
      <c r="I45" s="4"/>
    </row>
    <row r="46" spans="1:9" ht="15">
      <c r="A46" s="4"/>
      <c r="E46" s="7"/>
      <c r="F46" s="7"/>
      <c r="G46" s="7"/>
      <c r="I46" s="4"/>
    </row>
    <row r="47" spans="1:9" ht="15">
      <c r="A47" s="8" t="s">
        <v>23</v>
      </c>
      <c r="E47" s="7">
        <v>4175</v>
      </c>
      <c r="F47" s="7"/>
      <c r="G47" s="7">
        <v>4332</v>
      </c>
      <c r="I47" s="4"/>
    </row>
    <row r="48" spans="1:9" ht="15">
      <c r="A48" s="8" t="s">
        <v>24</v>
      </c>
      <c r="E48" s="7">
        <v>3166</v>
      </c>
      <c r="F48" s="7"/>
      <c r="G48" s="7">
        <v>3166</v>
      </c>
      <c r="I48" s="4"/>
    </row>
    <row r="49" spans="1:9" ht="15">
      <c r="A49" s="8" t="s">
        <v>25</v>
      </c>
      <c r="E49" s="7">
        <v>754</v>
      </c>
      <c r="F49" s="7"/>
      <c r="G49" s="7">
        <v>743</v>
      </c>
      <c r="I49" s="4"/>
    </row>
    <row r="50" spans="1:9" ht="15">
      <c r="A50" s="4"/>
      <c r="E50" s="9"/>
      <c r="F50" s="7"/>
      <c r="G50" s="9"/>
      <c r="I50" s="4"/>
    </row>
    <row r="51" spans="1:9" ht="15.75">
      <c r="A51" s="5" t="s">
        <v>26</v>
      </c>
      <c r="E51" s="7">
        <f>SUM(E47:E50)</f>
        <v>8095</v>
      </c>
      <c r="F51" s="7"/>
      <c r="G51" s="7">
        <f>SUM(G47:G50)</f>
        <v>8241</v>
      </c>
      <c r="I51" s="4"/>
    </row>
    <row r="52" spans="1:9" ht="15">
      <c r="A52" s="4"/>
      <c r="E52" s="9"/>
      <c r="F52" s="7"/>
      <c r="G52" s="9"/>
      <c r="I52" s="4"/>
    </row>
    <row r="53" spans="1:9" ht="15.75">
      <c r="A53" s="5" t="s">
        <v>27</v>
      </c>
      <c r="E53" s="7"/>
      <c r="F53" s="7"/>
      <c r="G53" s="7"/>
      <c r="I53" s="4"/>
    </row>
    <row r="54" spans="1:9" ht="15">
      <c r="A54" s="4"/>
      <c r="E54" s="12" t="s">
        <v>8</v>
      </c>
      <c r="F54" s="7"/>
      <c r="G54" s="7"/>
      <c r="I54" s="4"/>
    </row>
    <row r="55" spans="1:9" ht="15">
      <c r="A55" s="8" t="s">
        <v>28</v>
      </c>
      <c r="E55" s="7">
        <v>16593</v>
      </c>
      <c r="F55" s="7"/>
      <c r="G55" s="7">
        <v>11632</v>
      </c>
      <c r="I55" s="4"/>
    </row>
    <row r="56" spans="1:9" ht="15">
      <c r="A56" s="8" t="s">
        <v>99</v>
      </c>
      <c r="E56" s="7">
        <v>44815</v>
      </c>
      <c r="F56" s="7"/>
      <c r="G56" s="7">
        <v>43862</v>
      </c>
      <c r="I56" s="4"/>
    </row>
    <row r="57" spans="1:9" ht="15">
      <c r="A57" s="8" t="s">
        <v>29</v>
      </c>
      <c r="E57" s="7">
        <v>790</v>
      </c>
      <c r="F57" s="7"/>
      <c r="G57" s="7">
        <v>965</v>
      </c>
      <c r="I57" s="4"/>
    </row>
    <row r="58" spans="1:9" ht="15">
      <c r="A58" s="4"/>
      <c r="E58" s="9"/>
      <c r="F58" s="7"/>
      <c r="G58" s="9"/>
      <c r="I58" s="4"/>
    </row>
    <row r="59" spans="1:9" ht="15.75">
      <c r="A59" s="5" t="s">
        <v>30</v>
      </c>
      <c r="E59" s="7">
        <f>SUM(E55:E58)</f>
        <v>62198</v>
      </c>
      <c r="F59" s="7"/>
      <c r="G59" s="7">
        <f>SUM(G55:G58)</f>
        <v>56459</v>
      </c>
      <c r="I59" s="4"/>
    </row>
    <row r="60" spans="1:9" ht="15">
      <c r="A60" s="4"/>
      <c r="E60" s="9"/>
      <c r="F60" s="7"/>
      <c r="G60" s="9"/>
      <c r="I60" s="4"/>
    </row>
    <row r="61" spans="1:9" ht="15.75">
      <c r="A61" s="5" t="s">
        <v>31</v>
      </c>
      <c r="E61" s="7">
        <f>+E59+E51</f>
        <v>70293</v>
      </c>
      <c r="F61" s="7"/>
      <c r="G61" s="7">
        <f>+G59+G51</f>
        <v>64700</v>
      </c>
      <c r="I61" s="4"/>
    </row>
    <row r="62" spans="1:9" ht="15">
      <c r="A62" s="4"/>
      <c r="E62" s="7"/>
      <c r="F62" s="7"/>
      <c r="G62" s="7"/>
      <c r="I62" s="4"/>
    </row>
    <row r="63" spans="1:9" ht="16.5" thickBot="1">
      <c r="A63" s="5" t="s">
        <v>32</v>
      </c>
      <c r="E63" s="34">
        <f>+E61+E43</f>
        <v>139400</v>
      </c>
      <c r="F63" s="12" t="s">
        <v>8</v>
      </c>
      <c r="G63" s="9">
        <f>+G61+G43</f>
        <v>135355</v>
      </c>
      <c r="H63" s="12" t="s">
        <v>8</v>
      </c>
      <c r="I63" s="12" t="s">
        <v>8</v>
      </c>
    </row>
    <row r="64" spans="1:9" ht="15.75" thickTop="1">
      <c r="A64" s="4"/>
      <c r="E64" s="33" t="s">
        <v>8</v>
      </c>
      <c r="F64" s="7"/>
      <c r="G64" s="10"/>
      <c r="I64" s="4"/>
    </row>
    <row r="65" spans="1:9" ht="15">
      <c r="A65" s="8" t="s">
        <v>33</v>
      </c>
      <c r="E65" s="7" t="s">
        <v>8</v>
      </c>
      <c r="F65" s="7"/>
      <c r="G65" s="12" t="s">
        <v>8</v>
      </c>
      <c r="I65" s="4"/>
    </row>
    <row r="66" spans="1:10" ht="15.75" thickBot="1">
      <c r="A66" s="8" t="s">
        <v>34</v>
      </c>
      <c r="E66" s="45">
        <f>+E43/53332</f>
        <v>1.295788644716118</v>
      </c>
      <c r="F66" s="7"/>
      <c r="G66" s="13">
        <v>1.32</v>
      </c>
      <c r="I66" s="4"/>
      <c r="J66" s="43"/>
    </row>
    <row r="67" spans="1:9" ht="15.75" thickTop="1">
      <c r="A67" s="4"/>
      <c r="E67" s="31"/>
      <c r="G67" s="11"/>
      <c r="I67" s="4"/>
    </row>
    <row r="68" spans="1:9" ht="15">
      <c r="A68" s="4"/>
      <c r="I68" s="4"/>
    </row>
    <row r="69" spans="1:9" ht="15">
      <c r="A69" s="8" t="s">
        <v>35</v>
      </c>
      <c r="I69" s="4"/>
    </row>
    <row r="70" spans="1:9" ht="15">
      <c r="A70" s="8" t="s">
        <v>110</v>
      </c>
      <c r="I70" s="4"/>
    </row>
  </sheetData>
  <printOptions/>
  <pageMargins left="0.8" right="0.25" top="0.26" bottom="0.25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A13">
      <selection activeCell="D47" sqref="D47"/>
    </sheetView>
  </sheetViews>
  <sheetFormatPr defaultColWidth="8.88671875" defaultRowHeight="15"/>
  <cols>
    <col min="1" max="2" width="9.6640625" style="1" customWidth="1"/>
    <col min="3" max="3" width="12.6640625" style="1" customWidth="1"/>
    <col min="4" max="4" width="12.77734375" style="1" customWidth="1"/>
    <col min="5" max="5" width="12.88671875" style="1" customWidth="1"/>
    <col min="6" max="6" width="12.5546875" style="1" customWidth="1"/>
    <col min="7" max="7" width="12.21484375" style="1" customWidth="1"/>
    <col min="8" max="16384" width="9.6640625" style="1" customWidth="1"/>
  </cols>
  <sheetData>
    <row r="1" ht="16.5" customHeight="1">
      <c r="A1" s="5" t="s">
        <v>0</v>
      </c>
    </row>
    <row r="2" ht="15.75">
      <c r="A2" s="5"/>
    </row>
    <row r="3" ht="15.75">
      <c r="A3" s="5" t="s">
        <v>1</v>
      </c>
    </row>
    <row r="4" ht="15.75">
      <c r="A4" s="5" t="s">
        <v>103</v>
      </c>
    </row>
    <row r="6" ht="15.75">
      <c r="A6" s="5" t="s">
        <v>57</v>
      </c>
    </row>
    <row r="8" spans="4:7" ht="15">
      <c r="D8" s="37" t="s">
        <v>106</v>
      </c>
      <c r="E8" s="37" t="s">
        <v>71</v>
      </c>
      <c r="F8" s="37" t="s">
        <v>106</v>
      </c>
      <c r="G8" s="37" t="s">
        <v>71</v>
      </c>
    </row>
    <row r="9" spans="4:7" ht="15">
      <c r="D9" s="37" t="s">
        <v>107</v>
      </c>
      <c r="E9" s="37" t="s">
        <v>107</v>
      </c>
      <c r="F9" s="37" t="s">
        <v>108</v>
      </c>
      <c r="G9" s="37" t="s">
        <v>108</v>
      </c>
    </row>
    <row r="10" spans="4:7" ht="15">
      <c r="D10" s="15" t="s">
        <v>73</v>
      </c>
      <c r="E10" s="15" t="s">
        <v>73</v>
      </c>
      <c r="F10" s="15" t="s">
        <v>73</v>
      </c>
      <c r="G10" s="15" t="s">
        <v>73</v>
      </c>
    </row>
    <row r="11" spans="4:7" ht="15">
      <c r="D11" s="15" t="s">
        <v>105</v>
      </c>
      <c r="E11" s="15" t="s">
        <v>109</v>
      </c>
      <c r="F11" s="15" t="s">
        <v>105</v>
      </c>
      <c r="G11" s="15" t="s">
        <v>109</v>
      </c>
    </row>
    <row r="12" spans="4:7" ht="15">
      <c r="D12" s="15" t="s">
        <v>37</v>
      </c>
      <c r="E12" s="15" t="s">
        <v>37</v>
      </c>
      <c r="F12" s="15" t="s">
        <v>37</v>
      </c>
      <c r="G12" s="15" t="s">
        <v>37</v>
      </c>
    </row>
    <row r="13" ht="15">
      <c r="D13" s="8" t="s">
        <v>8</v>
      </c>
    </row>
    <row r="14" spans="1:7" ht="15">
      <c r="A14" s="8" t="s">
        <v>58</v>
      </c>
      <c r="C14" s="8" t="s">
        <v>8</v>
      </c>
      <c r="D14" s="7">
        <v>19553</v>
      </c>
      <c r="E14" s="7">
        <v>20994</v>
      </c>
      <c r="F14" s="7">
        <v>19553</v>
      </c>
      <c r="G14" s="7">
        <v>20994</v>
      </c>
    </row>
    <row r="15" spans="4:7" ht="15">
      <c r="D15" s="12" t="s">
        <v>8</v>
      </c>
      <c r="E15" s="7"/>
      <c r="F15" s="12" t="s">
        <v>8</v>
      </c>
      <c r="G15" s="7"/>
    </row>
    <row r="16" spans="1:7" ht="15">
      <c r="A16" s="8" t="s">
        <v>59</v>
      </c>
      <c r="C16" s="8" t="s">
        <v>8</v>
      </c>
      <c r="D16" s="16">
        <f>-20391</f>
        <v>-20391</v>
      </c>
      <c r="E16" s="16">
        <f>-20385</f>
        <v>-20385</v>
      </c>
      <c r="F16" s="16">
        <f>-20391</f>
        <v>-20391</v>
      </c>
      <c r="G16" s="16">
        <f>-20385</f>
        <v>-20385</v>
      </c>
    </row>
    <row r="17" spans="4:7" ht="15">
      <c r="D17" s="7"/>
      <c r="E17" s="7"/>
      <c r="F17" s="7"/>
      <c r="G17" s="7"/>
    </row>
    <row r="18" spans="1:8" ht="15">
      <c r="A18" s="8" t="s">
        <v>60</v>
      </c>
      <c r="C18" s="8" t="s">
        <v>8</v>
      </c>
      <c r="D18" s="16">
        <f>-585</f>
        <v>-585</v>
      </c>
      <c r="E18" s="16">
        <f>-541</f>
        <v>-541</v>
      </c>
      <c r="F18" s="16">
        <f>-585</f>
        <v>-585</v>
      </c>
      <c r="G18" s="16">
        <f>-541</f>
        <v>-541</v>
      </c>
      <c r="H18" s="8" t="s">
        <v>8</v>
      </c>
    </row>
    <row r="19" spans="4:7" ht="15">
      <c r="D19" s="9"/>
      <c r="E19" s="9"/>
      <c r="F19" s="9"/>
      <c r="G19" s="9"/>
    </row>
    <row r="20" spans="1:7" ht="15">
      <c r="A20" s="8" t="s">
        <v>102</v>
      </c>
      <c r="D20" s="16">
        <f>SUM(D14:D18)</f>
        <v>-1423</v>
      </c>
      <c r="E20" s="16">
        <f>SUM(E14:E18)</f>
        <v>68</v>
      </c>
      <c r="F20" s="16">
        <f>SUM(F14:F18)</f>
        <v>-1423</v>
      </c>
      <c r="G20" s="16">
        <f>SUM(G14:G18)</f>
        <v>68</v>
      </c>
    </row>
    <row r="21" spans="4:7" ht="15">
      <c r="D21" s="16"/>
      <c r="E21" s="7"/>
      <c r="F21" s="16"/>
      <c r="G21" s="7"/>
    </row>
    <row r="22" spans="1:7" ht="15">
      <c r="A22" s="8" t="s">
        <v>61</v>
      </c>
      <c r="C22" s="8" t="s">
        <v>8</v>
      </c>
      <c r="D22" s="16">
        <f>-125</f>
        <v>-125</v>
      </c>
      <c r="E22" s="16">
        <f>-8</f>
        <v>-8</v>
      </c>
      <c r="F22" s="16">
        <f>-125</f>
        <v>-125</v>
      </c>
      <c r="G22" s="16">
        <f>-8</f>
        <v>-8</v>
      </c>
    </row>
    <row r="23" spans="4:7" ht="15">
      <c r="D23" s="35"/>
      <c r="E23" s="9"/>
      <c r="F23" s="35"/>
      <c r="G23" s="9"/>
    </row>
    <row r="24" spans="1:7" ht="16.5" thickBot="1">
      <c r="A24" s="5" t="s">
        <v>62</v>
      </c>
      <c r="D24" s="16">
        <f>+D22+D20</f>
        <v>-1548</v>
      </c>
      <c r="E24" s="16">
        <f>+E20+E22</f>
        <v>60</v>
      </c>
      <c r="F24" s="16">
        <f>+F22+F20</f>
        <v>-1548</v>
      </c>
      <c r="G24" s="16">
        <f>+G20+G22</f>
        <v>60</v>
      </c>
    </row>
    <row r="25" spans="4:7" ht="15.75" thickTop="1">
      <c r="D25" s="36"/>
      <c r="E25" s="10"/>
      <c r="F25" s="36"/>
      <c r="G25" s="10"/>
    </row>
    <row r="26" spans="4:7" ht="15">
      <c r="D26" s="7"/>
      <c r="E26" s="7"/>
      <c r="F26" s="7"/>
      <c r="G26" s="7"/>
    </row>
    <row r="27" spans="1:7" ht="15.75">
      <c r="A27" s="5" t="s">
        <v>63</v>
      </c>
      <c r="D27" s="12" t="s">
        <v>8</v>
      </c>
      <c r="E27" s="7"/>
      <c r="F27" s="12" t="s">
        <v>8</v>
      </c>
      <c r="G27" s="7"/>
    </row>
    <row r="28" spans="4:7" ht="15">
      <c r="D28" s="12" t="s">
        <v>8</v>
      </c>
      <c r="E28" s="7"/>
      <c r="F28" s="12" t="s">
        <v>8</v>
      </c>
      <c r="G28" s="7"/>
    </row>
    <row r="29" spans="1:7" ht="15">
      <c r="A29" s="8" t="s">
        <v>64</v>
      </c>
      <c r="D29" s="16">
        <f>-1548</f>
        <v>-1548</v>
      </c>
      <c r="E29" s="16">
        <v>85</v>
      </c>
      <c r="F29" s="16">
        <f>-1548</f>
        <v>-1548</v>
      </c>
      <c r="G29" s="16">
        <v>85</v>
      </c>
    </row>
    <row r="30" spans="4:7" ht="15">
      <c r="D30" s="16"/>
      <c r="E30" s="16"/>
      <c r="F30" s="16"/>
      <c r="G30" s="16"/>
    </row>
    <row r="31" spans="1:7" ht="15">
      <c r="A31" s="8" t="s">
        <v>65</v>
      </c>
      <c r="D31" s="16">
        <v>0</v>
      </c>
      <c r="E31" s="16">
        <f>-25</f>
        <v>-25</v>
      </c>
      <c r="F31" s="16">
        <v>0</v>
      </c>
      <c r="G31" s="16">
        <f>-25</f>
        <v>-25</v>
      </c>
    </row>
    <row r="32" spans="4:7" ht="15">
      <c r="D32" s="9"/>
      <c r="E32" s="9"/>
      <c r="F32" s="9"/>
      <c r="G32" s="9"/>
    </row>
    <row r="33" spans="4:7" ht="15.75" thickBot="1">
      <c r="D33" s="16">
        <f>SUM(D29:D31)</f>
        <v>-1548</v>
      </c>
      <c r="E33" s="16">
        <f>SUM(E29:E31)</f>
        <v>60</v>
      </c>
      <c r="F33" s="16">
        <f>SUM(F29:F31)</f>
        <v>-1548</v>
      </c>
      <c r="G33" s="16">
        <f>SUM(G29:G31)</f>
        <v>60</v>
      </c>
    </row>
    <row r="34" spans="4:7" ht="15.75" thickTop="1">
      <c r="D34" s="11"/>
      <c r="E34" s="11"/>
      <c r="F34" s="11"/>
      <c r="G34" s="11"/>
    </row>
    <row r="35" spans="1:6" ht="15.75">
      <c r="A35" s="5" t="s">
        <v>66</v>
      </c>
      <c r="D35" s="8" t="s">
        <v>8</v>
      </c>
      <c r="F35" s="8" t="s">
        <v>8</v>
      </c>
    </row>
    <row r="36" spans="1:7" ht="15">
      <c r="A36" s="8" t="s">
        <v>123</v>
      </c>
      <c r="D36" s="17">
        <f>+D29/53332*100</f>
        <v>-2.9025725643141076</v>
      </c>
      <c r="E36" s="17">
        <f>+E29/53332*100</f>
        <v>0.15937898447461188</v>
      </c>
      <c r="F36" s="17">
        <f>+F29/53332*100</f>
        <v>-2.9025725643141076</v>
      </c>
      <c r="G36" s="17">
        <f>+G29/53332*100</f>
        <v>0.15937898447461188</v>
      </c>
    </row>
    <row r="37" spans="3:7" ht="15">
      <c r="C37" s="8" t="s">
        <v>101</v>
      </c>
      <c r="D37" s="17">
        <f>+D29/53332*100</f>
        <v>-2.9025725643141076</v>
      </c>
      <c r="E37" s="17">
        <f>+E29/53332*100</f>
        <v>0.15937898447461188</v>
      </c>
      <c r="F37" s="17">
        <f>+F29/53332*100</f>
        <v>-2.9025725643141076</v>
      </c>
      <c r="G37" s="17">
        <f>+G29/53332*100</f>
        <v>0.15937898447461188</v>
      </c>
    </row>
    <row r="40" ht="15">
      <c r="A40" s="8" t="s">
        <v>67</v>
      </c>
    </row>
    <row r="41" ht="15">
      <c r="A41" s="8" t="s">
        <v>110</v>
      </c>
    </row>
    <row r="44" spans="4:6" ht="15">
      <c r="D44" s="8" t="s">
        <v>8</v>
      </c>
      <c r="F44" s="8" t="s">
        <v>8</v>
      </c>
    </row>
    <row r="45" ht="15">
      <c r="D45" s="8" t="s">
        <v>8</v>
      </c>
    </row>
  </sheetData>
  <printOptions/>
  <pageMargins left="0.33" right="0.17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8"/>
  <sheetViews>
    <sheetView showOutlineSymbols="0" zoomScale="87" zoomScaleNormal="87" workbookViewId="0" topLeftCell="A1">
      <selection activeCell="M18" sqref="M18"/>
    </sheetView>
  </sheetViews>
  <sheetFormatPr defaultColWidth="8.88671875" defaultRowHeight="15"/>
  <cols>
    <col min="1" max="2" width="9.6640625" style="1" customWidth="1"/>
    <col min="3" max="3" width="12.21484375" style="1" customWidth="1"/>
    <col min="4" max="10" width="11.6640625" style="1" customWidth="1"/>
    <col min="11" max="16384" width="9.6640625" style="1" customWidth="1"/>
  </cols>
  <sheetData>
    <row r="1" ht="15.75">
      <c r="A1" s="5" t="s">
        <v>0</v>
      </c>
    </row>
    <row r="2" ht="15.75">
      <c r="A2" s="5"/>
    </row>
    <row r="3" ht="15.75">
      <c r="A3" s="5" t="s">
        <v>1</v>
      </c>
    </row>
    <row r="4" ht="15.75">
      <c r="A4" s="5" t="s">
        <v>103</v>
      </c>
    </row>
    <row r="6" ht="15.75">
      <c r="A6" s="5" t="s">
        <v>41</v>
      </c>
    </row>
    <row r="9" ht="15.75">
      <c r="E9" s="14" t="s">
        <v>47</v>
      </c>
    </row>
    <row r="10" spans="4:10" ht="15">
      <c r="D10" s="15"/>
      <c r="F10" s="15"/>
      <c r="G10" s="15"/>
      <c r="H10" s="15"/>
      <c r="I10" s="15"/>
      <c r="J10" s="15"/>
    </row>
    <row r="11" spans="4:10" ht="15">
      <c r="D11" s="15"/>
      <c r="F11" s="15" t="s">
        <v>8</v>
      </c>
      <c r="G11" s="15"/>
      <c r="H11" s="15"/>
      <c r="I11" s="15"/>
      <c r="J11" s="15"/>
    </row>
    <row r="12" spans="4:10" ht="15">
      <c r="D12" s="15" t="s">
        <v>44</v>
      </c>
      <c r="E12" s="15" t="s">
        <v>44</v>
      </c>
      <c r="F12" s="15" t="s">
        <v>48</v>
      </c>
      <c r="G12" s="15" t="s">
        <v>50</v>
      </c>
      <c r="H12" s="15"/>
      <c r="I12" s="15" t="s">
        <v>53</v>
      </c>
      <c r="J12" s="15" t="s">
        <v>55</v>
      </c>
    </row>
    <row r="13" spans="4:10" ht="15">
      <c r="D13" s="15" t="s">
        <v>45</v>
      </c>
      <c r="E13" s="15" t="s">
        <v>46</v>
      </c>
      <c r="F13" s="15" t="s">
        <v>49</v>
      </c>
      <c r="G13" s="15" t="s">
        <v>51</v>
      </c>
      <c r="H13" s="15" t="s">
        <v>52</v>
      </c>
      <c r="I13" s="15" t="s">
        <v>54</v>
      </c>
      <c r="J13" s="15" t="s">
        <v>56</v>
      </c>
    </row>
    <row r="14" spans="4:10" ht="15">
      <c r="D14" s="15" t="s">
        <v>37</v>
      </c>
      <c r="E14" s="15" t="s">
        <v>37</v>
      </c>
      <c r="F14" s="15" t="s">
        <v>37</v>
      </c>
      <c r="G14" s="15" t="s">
        <v>37</v>
      </c>
      <c r="H14" s="15" t="s">
        <v>37</v>
      </c>
      <c r="I14" s="15" t="s">
        <v>37</v>
      </c>
      <c r="J14" s="15" t="s">
        <v>37</v>
      </c>
    </row>
    <row r="15" ht="15.75">
      <c r="A15" s="14" t="s">
        <v>8</v>
      </c>
    </row>
    <row r="16" spans="1:10" ht="15.75">
      <c r="A16" s="5" t="s">
        <v>42</v>
      </c>
      <c r="D16" s="7">
        <v>53332</v>
      </c>
      <c r="E16" s="7">
        <v>2514</v>
      </c>
      <c r="F16" s="39">
        <f>-40</f>
        <v>-40</v>
      </c>
      <c r="G16" s="7">
        <v>28564</v>
      </c>
      <c r="H16" s="7">
        <f>SUM(D16:G16)</f>
        <v>84370</v>
      </c>
      <c r="I16" s="7">
        <v>4107</v>
      </c>
      <c r="J16" s="7">
        <f>+H16+I16</f>
        <v>88477</v>
      </c>
    </row>
    <row r="17" spans="4:10" ht="15">
      <c r="D17" s="7"/>
      <c r="E17" s="7"/>
      <c r="F17" s="7"/>
      <c r="G17" s="7"/>
      <c r="H17" s="7"/>
      <c r="I17" s="7"/>
      <c r="J17" s="7"/>
    </row>
    <row r="18" spans="4:10" ht="15">
      <c r="D18" s="7"/>
      <c r="E18" s="7"/>
      <c r="F18" s="7"/>
      <c r="G18" s="7"/>
      <c r="H18" s="7"/>
      <c r="I18" s="7"/>
      <c r="J18" s="7"/>
    </row>
    <row r="19" spans="1:10" ht="16.5" customHeight="1">
      <c r="A19" s="1" t="s">
        <v>124</v>
      </c>
      <c r="D19" s="7"/>
      <c r="E19" s="7"/>
      <c r="F19" s="39"/>
      <c r="G19" s="39">
        <f>-4000</f>
        <v>-4000</v>
      </c>
      <c r="H19" s="39">
        <f>SUM(F19:G19)</f>
        <v>-4000</v>
      </c>
      <c r="I19" s="39"/>
      <c r="J19" s="39">
        <f>SUM(H19:I19)</f>
        <v>-4000</v>
      </c>
    </row>
    <row r="20" spans="4:10" ht="15">
      <c r="D20" s="7"/>
      <c r="E20" s="7"/>
      <c r="F20" s="7"/>
      <c r="G20" s="7"/>
      <c r="H20" s="39"/>
      <c r="I20" s="7"/>
      <c r="J20" s="39"/>
    </row>
    <row r="21" spans="1:11" s="46" customFormat="1" ht="15.75">
      <c r="A21" s="46" t="s">
        <v>125</v>
      </c>
      <c r="D21" s="47">
        <v>53332</v>
      </c>
      <c r="E21" s="47">
        <v>2514</v>
      </c>
      <c r="F21" s="49">
        <f>-40</f>
        <v>-40</v>
      </c>
      <c r="G21" s="47">
        <v>24564</v>
      </c>
      <c r="H21" s="39">
        <f>SUM(D21:G21)</f>
        <v>80370</v>
      </c>
      <c r="I21" s="47">
        <v>4107</v>
      </c>
      <c r="J21" s="39">
        <f>SUM(H21:I21)</f>
        <v>84477</v>
      </c>
      <c r="K21" s="48"/>
    </row>
    <row r="22" spans="4:10" ht="15">
      <c r="D22" s="7"/>
      <c r="E22" s="7"/>
      <c r="F22" s="7"/>
      <c r="G22" s="7"/>
      <c r="H22" s="7"/>
      <c r="I22" s="7"/>
      <c r="J22" s="7"/>
    </row>
    <row r="23" spans="1:10" ht="15">
      <c r="A23" s="8" t="s">
        <v>119</v>
      </c>
      <c r="D23" s="7"/>
      <c r="E23" s="7"/>
      <c r="F23" s="7"/>
      <c r="G23" s="7">
        <v>85</v>
      </c>
      <c r="H23" s="7">
        <f>+G23</f>
        <v>85</v>
      </c>
      <c r="I23" s="39">
        <f>-25</f>
        <v>-25</v>
      </c>
      <c r="J23" s="7">
        <f>+H23+I23</f>
        <v>60</v>
      </c>
    </row>
    <row r="24" spans="4:10" ht="15">
      <c r="D24" s="7"/>
      <c r="E24" s="7"/>
      <c r="F24" s="7"/>
      <c r="G24" s="7"/>
      <c r="H24" s="7"/>
      <c r="I24" s="7"/>
      <c r="J24" s="7"/>
    </row>
    <row r="25" spans="4:10" ht="15">
      <c r="D25" s="7"/>
      <c r="E25" s="7"/>
      <c r="F25" s="7"/>
      <c r="G25" s="7"/>
      <c r="H25" s="7"/>
      <c r="I25" s="7"/>
      <c r="J25" s="7"/>
    </row>
    <row r="26" spans="1:10" ht="16.5" thickBot="1">
      <c r="A26" s="5" t="s">
        <v>116</v>
      </c>
      <c r="D26" s="40">
        <f>+D16</f>
        <v>53332</v>
      </c>
      <c r="E26" s="40">
        <f>+E16</f>
        <v>2514</v>
      </c>
      <c r="F26" s="41">
        <f>SUM(F16:F24)</f>
        <v>-80</v>
      </c>
      <c r="G26" s="40">
        <f>SUM(G21:G25)</f>
        <v>24649</v>
      </c>
      <c r="H26" s="40">
        <f>SUM(H21:H25)</f>
        <v>80455</v>
      </c>
      <c r="I26" s="40">
        <f>SUM(I21:I25)</f>
        <v>4082</v>
      </c>
      <c r="J26" s="40">
        <f>SUM(J21:J25)</f>
        <v>84537</v>
      </c>
    </row>
    <row r="27" spans="4:10" ht="15.75" thickTop="1">
      <c r="D27" s="31"/>
      <c r="E27" s="31"/>
      <c r="F27" s="31"/>
      <c r="G27" s="31"/>
      <c r="H27" s="31"/>
      <c r="I27" s="31"/>
      <c r="J27" s="31"/>
    </row>
    <row r="29" spans="1:10" ht="15.75">
      <c r="A29" s="5" t="s">
        <v>117</v>
      </c>
      <c r="D29" s="7">
        <v>53332</v>
      </c>
      <c r="E29" s="7">
        <v>2514</v>
      </c>
      <c r="F29" s="18"/>
      <c r="G29" s="7">
        <v>14809</v>
      </c>
      <c r="H29" s="7">
        <f>SUM(D29:G29)</f>
        <v>70655</v>
      </c>
      <c r="I29" s="39"/>
      <c r="J29" s="7">
        <f>+H29+I29</f>
        <v>70655</v>
      </c>
    </row>
    <row r="30" ht="15">
      <c r="F30" s="19"/>
    </row>
    <row r="31" spans="1:10" ht="15">
      <c r="A31" s="8" t="s">
        <v>121</v>
      </c>
      <c r="D31" s="7"/>
      <c r="E31" s="7"/>
      <c r="F31" s="18"/>
      <c r="G31" s="39">
        <f>-1548</f>
        <v>-1548</v>
      </c>
      <c r="H31" s="39">
        <f>+G31</f>
        <v>-1548</v>
      </c>
      <c r="I31" s="39"/>
      <c r="J31" s="39">
        <f>+H31+I31</f>
        <v>-1548</v>
      </c>
    </row>
    <row r="32" spans="1:10" ht="15">
      <c r="A32" s="8"/>
      <c r="D32" s="7"/>
      <c r="E32" s="7"/>
      <c r="F32" s="18"/>
      <c r="G32" s="7"/>
      <c r="H32" s="7"/>
      <c r="I32" s="7"/>
      <c r="J32" s="7"/>
    </row>
    <row r="33" spans="4:10" ht="15">
      <c r="D33" s="7"/>
      <c r="E33" s="7"/>
      <c r="F33" s="18"/>
      <c r="G33" s="16"/>
      <c r="H33" s="16"/>
      <c r="I33" s="7"/>
      <c r="J33" s="16"/>
    </row>
    <row r="34" spans="4:10" ht="15">
      <c r="D34" s="7"/>
      <c r="E34" s="7"/>
      <c r="F34" s="18"/>
      <c r="G34" s="7"/>
      <c r="H34" s="7"/>
      <c r="I34" s="7"/>
      <c r="J34" s="7"/>
    </row>
    <row r="35" spans="1:10" ht="16.5" thickBot="1">
      <c r="A35" s="5" t="s">
        <v>118</v>
      </c>
      <c r="D35" s="9">
        <f aca="true" t="shared" si="0" ref="D35:J35">SUM(D29:D34)</f>
        <v>53332</v>
      </c>
      <c r="E35" s="9">
        <f t="shared" si="0"/>
        <v>2514</v>
      </c>
      <c r="F35" s="42"/>
      <c r="G35" s="9">
        <f t="shared" si="0"/>
        <v>13261</v>
      </c>
      <c r="H35" s="9">
        <f t="shared" si="0"/>
        <v>69107</v>
      </c>
      <c r="I35" s="9"/>
      <c r="J35" s="9">
        <f t="shared" si="0"/>
        <v>69107</v>
      </c>
    </row>
    <row r="36" spans="4:10" ht="15.75" thickTop="1">
      <c r="D36" s="11"/>
      <c r="E36" s="11"/>
      <c r="F36" s="11"/>
      <c r="G36" s="11"/>
      <c r="H36" s="11"/>
      <c r="I36" s="11"/>
      <c r="J36" s="11"/>
    </row>
    <row r="37" ht="15">
      <c r="A37" s="8" t="s">
        <v>43</v>
      </c>
    </row>
    <row r="38" ht="15">
      <c r="A38" s="8" t="s">
        <v>115</v>
      </c>
    </row>
  </sheetData>
  <printOptions/>
  <pageMargins left="0.8" right="0.25" top="0.5" bottom="0.25" header="0" footer="0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1">
      <selection activeCell="L49" sqref="L49"/>
    </sheetView>
  </sheetViews>
  <sheetFormatPr defaultColWidth="8.88671875" defaultRowHeight="15"/>
  <sheetData>
    <row r="1" spans="1:8" ht="15.75">
      <c r="A1" s="2" t="s">
        <v>68</v>
      </c>
      <c r="B1" s="2"/>
      <c r="C1" s="2"/>
      <c r="D1" s="2"/>
      <c r="E1" s="2"/>
      <c r="F1" s="2"/>
      <c r="G1" s="2"/>
      <c r="H1" s="2" t="s">
        <v>8</v>
      </c>
    </row>
    <row r="2" spans="1:8" ht="15.75">
      <c r="A2" s="3"/>
      <c r="B2" s="3"/>
      <c r="C2" s="3"/>
      <c r="D2" s="3"/>
      <c r="E2" s="3"/>
      <c r="F2" s="3"/>
      <c r="G2" s="2" t="s">
        <v>8</v>
      </c>
      <c r="H2" s="3" t="s">
        <v>8</v>
      </c>
    </row>
    <row r="3" spans="1:8" ht="15">
      <c r="A3" s="20" t="s">
        <v>69</v>
      </c>
      <c r="B3" s="3"/>
      <c r="C3" s="3"/>
      <c r="D3" s="3"/>
      <c r="E3" s="3"/>
      <c r="F3" s="1"/>
      <c r="G3" s="21"/>
      <c r="H3" s="1"/>
    </row>
    <row r="4" spans="1:8" ht="15">
      <c r="A4" s="20" t="s">
        <v>111</v>
      </c>
      <c r="B4" s="3"/>
      <c r="C4" s="3"/>
      <c r="D4" s="3"/>
      <c r="E4" s="3"/>
      <c r="F4" s="1"/>
      <c r="G4" s="21"/>
      <c r="H4" s="1"/>
    </row>
    <row r="5" spans="1:8" ht="15">
      <c r="A5" s="20"/>
      <c r="B5" s="3"/>
      <c r="C5" s="3"/>
      <c r="D5" s="3"/>
      <c r="E5" s="3"/>
      <c r="F5" s="21"/>
      <c r="G5" s="21"/>
      <c r="H5" s="21"/>
    </row>
    <row r="6" spans="1:8" ht="15">
      <c r="A6" s="20"/>
      <c r="B6" s="3"/>
      <c r="C6" s="3"/>
      <c r="D6" s="3"/>
      <c r="E6" s="3"/>
      <c r="F6" s="22" t="s">
        <v>70</v>
      </c>
      <c r="G6" s="21"/>
      <c r="H6" s="22" t="s">
        <v>71</v>
      </c>
    </row>
    <row r="7" spans="1:8" ht="15">
      <c r="A7" s="20"/>
      <c r="B7" s="3"/>
      <c r="C7" s="3"/>
      <c r="D7" s="3"/>
      <c r="E7" s="3"/>
      <c r="F7" s="22" t="s">
        <v>72</v>
      </c>
      <c r="G7" s="21"/>
      <c r="H7" s="22" t="s">
        <v>72</v>
      </c>
    </row>
    <row r="8" spans="1:8" ht="15">
      <c r="A8" s="3"/>
      <c r="B8" s="3"/>
      <c r="C8" s="3"/>
      <c r="D8" s="3"/>
      <c r="E8" s="3"/>
      <c r="F8" s="22" t="s">
        <v>73</v>
      </c>
      <c r="G8" s="21"/>
      <c r="H8" s="22" t="s">
        <v>73</v>
      </c>
    </row>
    <row r="9" spans="1:8" ht="15">
      <c r="A9" s="3"/>
      <c r="B9" s="3"/>
      <c r="C9" s="3"/>
      <c r="D9" s="3"/>
      <c r="E9" s="3"/>
      <c r="F9" s="23" t="s">
        <v>112</v>
      </c>
      <c r="G9" s="21"/>
      <c r="H9" s="23" t="s">
        <v>113</v>
      </c>
    </row>
    <row r="10" spans="1:8" ht="15">
      <c r="A10" s="3"/>
      <c r="B10" s="3"/>
      <c r="C10" s="3"/>
      <c r="D10" s="3"/>
      <c r="E10" s="3"/>
      <c r="F10" s="22" t="s">
        <v>74</v>
      </c>
      <c r="G10" s="21"/>
      <c r="H10" s="22" t="s">
        <v>74</v>
      </c>
    </row>
    <row r="11" spans="1:8" ht="15">
      <c r="A11" s="1"/>
      <c r="B11" s="1"/>
      <c r="C11" s="1"/>
      <c r="D11" s="1"/>
      <c r="E11" s="1"/>
      <c r="F11" s="1"/>
      <c r="G11" s="1"/>
      <c r="H11" s="1"/>
    </row>
    <row r="12" spans="1:8" ht="15">
      <c r="A12" s="3" t="s">
        <v>120</v>
      </c>
      <c r="B12" s="3"/>
      <c r="C12" s="3"/>
      <c r="D12" s="3"/>
      <c r="E12" s="3"/>
      <c r="F12" s="38">
        <f>-1423</f>
        <v>-1423</v>
      </c>
      <c r="G12" s="24"/>
      <c r="H12" s="24">
        <v>68</v>
      </c>
    </row>
    <row r="13" spans="1:8" ht="15">
      <c r="A13" s="3"/>
      <c r="B13" s="3"/>
      <c r="C13" s="3"/>
      <c r="D13" s="3"/>
      <c r="E13" s="3"/>
      <c r="F13" s="24"/>
      <c r="G13" s="24"/>
      <c r="H13" s="24"/>
    </row>
    <row r="14" spans="1:8" ht="15">
      <c r="A14" s="3" t="s">
        <v>75</v>
      </c>
      <c r="B14" s="3"/>
      <c r="C14" s="3"/>
      <c r="D14" s="3"/>
      <c r="E14" s="3"/>
      <c r="F14" s="24" t="s">
        <v>8</v>
      </c>
      <c r="G14" s="24"/>
      <c r="H14" s="24"/>
    </row>
    <row r="15" spans="1:8" ht="15">
      <c r="A15" s="3"/>
      <c r="B15" s="3" t="s">
        <v>76</v>
      </c>
      <c r="C15" s="3"/>
      <c r="D15" s="3"/>
      <c r="E15" s="3"/>
      <c r="F15" s="24">
        <v>869</v>
      </c>
      <c r="G15" s="24"/>
      <c r="H15" s="24">
        <v>934</v>
      </c>
    </row>
    <row r="16" spans="1:8" ht="15">
      <c r="A16" s="3"/>
      <c r="B16" s="3" t="s">
        <v>77</v>
      </c>
      <c r="C16" s="3"/>
      <c r="D16" s="3"/>
      <c r="E16" s="3"/>
      <c r="F16" s="24">
        <v>0</v>
      </c>
      <c r="G16" s="24"/>
      <c r="H16" s="24">
        <v>0</v>
      </c>
    </row>
    <row r="17" spans="1:8" ht="15">
      <c r="A17" s="3"/>
      <c r="B17" s="3"/>
      <c r="C17" s="3"/>
      <c r="D17" s="3"/>
      <c r="E17" s="3"/>
      <c r="F17" s="25"/>
      <c r="G17" s="24"/>
      <c r="H17" s="25"/>
    </row>
    <row r="18" spans="1:8" ht="15">
      <c r="A18" s="3" t="s">
        <v>78</v>
      </c>
      <c r="B18" s="3"/>
      <c r="C18" s="3"/>
      <c r="D18" s="3"/>
      <c r="E18" s="3"/>
      <c r="F18" s="38">
        <f>SUM(F12:F16)</f>
        <v>-554</v>
      </c>
      <c r="G18" s="24"/>
      <c r="H18" s="24">
        <f>SUM(H12:H16)</f>
        <v>1002</v>
      </c>
    </row>
    <row r="19" spans="1:8" ht="15">
      <c r="A19" s="3"/>
      <c r="B19" s="3"/>
      <c r="C19" s="3"/>
      <c r="D19" s="3"/>
      <c r="E19" s="3"/>
      <c r="F19" s="24"/>
      <c r="G19" s="24"/>
      <c r="H19" s="24"/>
    </row>
    <row r="20" spans="1:8" ht="15">
      <c r="A20" s="3" t="s">
        <v>79</v>
      </c>
      <c r="B20" s="3"/>
      <c r="C20" s="3"/>
      <c r="D20" s="3"/>
      <c r="E20" s="3" t="s">
        <v>8</v>
      </c>
      <c r="F20" s="24"/>
      <c r="G20" s="24"/>
      <c r="H20" s="24"/>
    </row>
    <row r="21" spans="1:8" ht="15">
      <c r="A21" s="3" t="s">
        <v>8</v>
      </c>
      <c r="B21" s="3" t="s">
        <v>80</v>
      </c>
      <c r="C21" s="3"/>
      <c r="D21" s="3"/>
      <c r="E21" s="3" t="s">
        <v>8</v>
      </c>
      <c r="F21" s="29">
        <f>-4294</f>
        <v>-4294</v>
      </c>
      <c r="G21" s="24"/>
      <c r="H21" s="29">
        <v>1371</v>
      </c>
    </row>
    <row r="22" spans="1:8" ht="15">
      <c r="A22" s="3"/>
      <c r="B22" s="3" t="s">
        <v>81</v>
      </c>
      <c r="C22" s="3"/>
      <c r="D22" s="3"/>
      <c r="E22" s="3" t="s">
        <v>8</v>
      </c>
      <c r="F22" s="24">
        <v>4961</v>
      </c>
      <c r="G22" s="24"/>
      <c r="H22" s="38">
        <f>-61</f>
        <v>-61</v>
      </c>
    </row>
    <row r="23" spans="1:8" ht="15">
      <c r="A23" s="3"/>
      <c r="B23" s="3"/>
      <c r="C23" s="3"/>
      <c r="D23" s="3"/>
      <c r="E23" s="3" t="s">
        <v>8</v>
      </c>
      <c r="F23" s="25" t="s">
        <v>8</v>
      </c>
      <c r="G23" s="24"/>
      <c r="H23" s="25" t="s">
        <v>8</v>
      </c>
    </row>
    <row r="24" spans="1:8" ht="15">
      <c r="A24" s="3" t="s">
        <v>82</v>
      </c>
      <c r="B24" s="3"/>
      <c r="C24" s="3"/>
      <c r="D24" s="3"/>
      <c r="E24" s="3"/>
      <c r="F24" s="38">
        <f>SUM(F18:F22)</f>
        <v>113</v>
      </c>
      <c r="G24" s="24"/>
      <c r="H24" s="24">
        <f>SUM(H18:H22)</f>
        <v>2312</v>
      </c>
    </row>
    <row r="25" spans="1:8" ht="15">
      <c r="A25" s="3"/>
      <c r="B25" s="3"/>
      <c r="C25" s="3"/>
      <c r="D25" s="3"/>
      <c r="E25" s="3" t="s">
        <v>8</v>
      </c>
      <c r="F25" s="24" t="s">
        <v>8</v>
      </c>
      <c r="G25" s="24"/>
      <c r="H25" s="24"/>
    </row>
    <row r="26" spans="1:8" ht="15">
      <c r="A26" s="3"/>
      <c r="B26" s="3" t="s">
        <v>83</v>
      </c>
      <c r="C26" s="3"/>
      <c r="D26" s="3" t="s">
        <v>8</v>
      </c>
      <c r="E26" s="3" t="s">
        <v>8</v>
      </c>
      <c r="F26" s="29">
        <f>-250</f>
        <v>-250</v>
      </c>
      <c r="G26" s="24"/>
      <c r="H26" s="29">
        <f>-82</f>
        <v>-82</v>
      </c>
    </row>
    <row r="27" spans="1:8" ht="15">
      <c r="A27" s="3"/>
      <c r="B27" s="3"/>
      <c r="C27" s="3"/>
      <c r="D27" s="3"/>
      <c r="E27" s="3" t="s">
        <v>8</v>
      </c>
      <c r="F27" s="25"/>
      <c r="G27" s="24"/>
      <c r="H27" s="25"/>
    </row>
    <row r="28" spans="1:8" ht="15">
      <c r="A28" s="3" t="s">
        <v>84</v>
      </c>
      <c r="B28" s="3"/>
      <c r="C28" s="3"/>
      <c r="D28" s="3"/>
      <c r="E28" s="3" t="s">
        <v>8</v>
      </c>
      <c r="F28" s="38">
        <f>SUM(F23:F26)</f>
        <v>-137</v>
      </c>
      <c r="G28" s="24"/>
      <c r="H28" s="24">
        <f>SUM(H23:H26)</f>
        <v>2230</v>
      </c>
    </row>
    <row r="29" spans="1:8" ht="15">
      <c r="A29" s="3"/>
      <c r="B29" s="3"/>
      <c r="C29" s="3"/>
      <c r="D29" s="3"/>
      <c r="E29" s="3"/>
      <c r="F29" s="24"/>
      <c r="G29" s="24"/>
      <c r="H29" s="24"/>
    </row>
    <row r="30" spans="1:8" ht="15">
      <c r="A30" s="3" t="s">
        <v>85</v>
      </c>
      <c r="B30" s="3"/>
      <c r="C30" s="3"/>
      <c r="D30" s="3"/>
      <c r="E30" s="3"/>
      <c r="F30" s="24"/>
      <c r="G30" s="24"/>
      <c r="H30" s="24"/>
    </row>
    <row r="31" spans="1:8" ht="15">
      <c r="A31" s="3" t="s">
        <v>8</v>
      </c>
      <c r="B31" s="3" t="s">
        <v>86</v>
      </c>
      <c r="C31" s="3"/>
      <c r="D31" s="3"/>
      <c r="E31" s="3" t="s">
        <v>8</v>
      </c>
      <c r="F31" s="29">
        <v>0</v>
      </c>
      <c r="G31" s="24"/>
      <c r="H31" s="29">
        <f>-4943</f>
        <v>-4943</v>
      </c>
    </row>
    <row r="32" spans="1:8" ht="15">
      <c r="A32" s="3" t="s">
        <v>8</v>
      </c>
      <c r="B32" s="3"/>
      <c r="C32" s="3"/>
      <c r="D32" s="3"/>
      <c r="E32" s="3"/>
      <c r="F32" s="24"/>
      <c r="G32" s="24"/>
      <c r="H32" s="24"/>
    </row>
    <row r="33" spans="1:8" ht="15">
      <c r="A33" s="3" t="s">
        <v>87</v>
      </c>
      <c r="B33" s="3"/>
      <c r="C33" s="3"/>
      <c r="D33" s="3"/>
      <c r="E33" s="3"/>
      <c r="F33" s="24"/>
      <c r="G33" s="24"/>
      <c r="H33" s="24"/>
    </row>
    <row r="34" spans="1:8" ht="15">
      <c r="A34" s="3" t="s">
        <v>8</v>
      </c>
      <c r="B34" s="3" t="s">
        <v>88</v>
      </c>
      <c r="C34" s="3"/>
      <c r="D34" s="3"/>
      <c r="E34" s="3"/>
      <c r="F34" s="24">
        <v>622</v>
      </c>
      <c r="G34" s="24"/>
      <c r="H34" s="29">
        <v>2163</v>
      </c>
    </row>
    <row r="35" spans="1:8" ht="15">
      <c r="A35" s="3"/>
      <c r="B35" s="3" t="s">
        <v>98</v>
      </c>
      <c r="C35" s="3"/>
      <c r="D35" s="3"/>
      <c r="E35" s="3"/>
      <c r="F35" s="29">
        <v>0</v>
      </c>
      <c r="G35" s="24"/>
      <c r="H35" s="29">
        <v>0</v>
      </c>
    </row>
    <row r="36" spans="1:8" ht="15">
      <c r="A36" s="3"/>
      <c r="B36" s="3"/>
      <c r="C36" s="3"/>
      <c r="D36" s="3"/>
      <c r="E36" s="3"/>
      <c r="F36" s="25"/>
      <c r="G36" s="24"/>
      <c r="H36" s="30"/>
    </row>
    <row r="37" spans="1:8" ht="15.75">
      <c r="A37" s="2" t="s">
        <v>89</v>
      </c>
      <c r="B37" s="3"/>
      <c r="C37" s="3"/>
      <c r="D37" s="3"/>
      <c r="E37" s="3"/>
      <c r="F37" s="38">
        <f>+F28+F31+F34+F35</f>
        <v>485</v>
      </c>
      <c r="G37" s="24"/>
      <c r="H37" s="29">
        <f>+H28+H31+H34+H35</f>
        <v>-550</v>
      </c>
    </row>
    <row r="38" spans="1:8" ht="15">
      <c r="A38" s="3"/>
      <c r="B38" s="3"/>
      <c r="C38" s="3"/>
      <c r="D38" s="3"/>
      <c r="E38" s="3"/>
      <c r="F38" s="24"/>
      <c r="G38" s="24"/>
      <c r="H38" s="24"/>
    </row>
    <row r="39" spans="1:8" ht="15">
      <c r="A39" s="3" t="s">
        <v>90</v>
      </c>
      <c r="B39" s="3"/>
      <c r="C39" s="3"/>
      <c r="D39" s="3"/>
      <c r="E39" s="3"/>
      <c r="F39" s="24">
        <v>930</v>
      </c>
      <c r="G39" s="24"/>
      <c r="H39" s="24">
        <v>797</v>
      </c>
    </row>
    <row r="40" spans="1:8" ht="15">
      <c r="A40" s="3"/>
      <c r="B40" s="3"/>
      <c r="C40" s="3"/>
      <c r="D40" s="3"/>
      <c r="E40" s="3"/>
      <c r="F40" s="24"/>
      <c r="G40" s="24"/>
      <c r="H40" s="24"/>
    </row>
    <row r="41" spans="1:8" ht="16.5" thickBot="1">
      <c r="A41" s="2" t="s">
        <v>91</v>
      </c>
      <c r="B41" s="3"/>
      <c r="C41" s="3"/>
      <c r="D41" s="3"/>
      <c r="E41" s="3"/>
      <c r="F41" s="25">
        <f>+F39+F37</f>
        <v>1415</v>
      </c>
      <c r="G41" s="24"/>
      <c r="H41" s="25">
        <f>+H39+H37</f>
        <v>247</v>
      </c>
    </row>
    <row r="42" spans="1:8" ht="16.5" thickTop="1">
      <c r="A42" s="2"/>
      <c r="B42" s="3"/>
      <c r="C42" s="3"/>
      <c r="D42" s="3"/>
      <c r="E42" s="3"/>
      <c r="F42" s="26"/>
      <c r="G42" s="24"/>
      <c r="H42" s="26"/>
    </row>
    <row r="43" spans="1:8" ht="15">
      <c r="A43" s="3"/>
      <c r="B43" s="3"/>
      <c r="C43" s="3"/>
      <c r="D43" s="3"/>
      <c r="E43" s="3"/>
      <c r="F43" s="24" t="s">
        <v>8</v>
      </c>
      <c r="G43" s="24"/>
      <c r="H43" s="24" t="s">
        <v>8</v>
      </c>
    </row>
    <row r="44" spans="1:8" ht="15.75">
      <c r="A44" s="2" t="s">
        <v>92</v>
      </c>
      <c r="B44" s="3"/>
      <c r="C44" s="3"/>
      <c r="D44" s="3"/>
      <c r="E44" s="3"/>
      <c r="F44" s="27">
        <v>2007</v>
      </c>
      <c r="G44" s="21"/>
      <c r="H44" s="27">
        <v>2006</v>
      </c>
    </row>
    <row r="45" spans="1:8" ht="15">
      <c r="A45" s="3"/>
      <c r="B45" s="3"/>
      <c r="C45" s="3"/>
      <c r="D45" s="3"/>
      <c r="E45" s="3"/>
      <c r="F45" s="28" t="s">
        <v>37</v>
      </c>
      <c r="G45" s="28"/>
      <c r="H45" s="28" t="s">
        <v>37</v>
      </c>
    </row>
    <row r="46" spans="1:8" ht="15">
      <c r="A46" s="3" t="s">
        <v>93</v>
      </c>
      <c r="B46" s="3"/>
      <c r="C46" s="3"/>
      <c r="D46" s="3"/>
      <c r="E46" s="3" t="s">
        <v>8</v>
      </c>
      <c r="F46" s="38">
        <v>1501</v>
      </c>
      <c r="G46" s="24"/>
      <c r="H46" s="24">
        <v>1961</v>
      </c>
    </row>
    <row r="47" spans="1:8" ht="15">
      <c r="A47" s="3" t="s">
        <v>94</v>
      </c>
      <c r="B47" s="3"/>
      <c r="C47" s="3"/>
      <c r="D47" s="3"/>
      <c r="E47" s="3"/>
      <c r="F47" s="24">
        <v>2205</v>
      </c>
      <c r="G47" s="24"/>
      <c r="H47" s="24">
        <v>500</v>
      </c>
    </row>
    <row r="48" spans="1:8" ht="15">
      <c r="A48" s="3" t="s">
        <v>95</v>
      </c>
      <c r="B48" s="3"/>
      <c r="C48" s="3"/>
      <c r="D48" s="3"/>
      <c r="E48" s="3"/>
      <c r="F48" s="38">
        <f>-2291</f>
        <v>-2291</v>
      </c>
      <c r="G48" s="24"/>
      <c r="H48" s="29">
        <f>-2214</f>
        <v>-2214</v>
      </c>
    </row>
    <row r="49" spans="1:8" ht="15">
      <c r="A49" s="3"/>
      <c r="B49" s="3"/>
      <c r="C49" s="3"/>
      <c r="D49" s="3"/>
      <c r="E49" s="3"/>
      <c r="F49" s="25"/>
      <c r="G49" s="24"/>
      <c r="H49" s="25"/>
    </row>
    <row r="50" spans="1:10" ht="15.75" thickBot="1">
      <c r="A50" s="3" t="s">
        <v>96</v>
      </c>
      <c r="B50" s="3"/>
      <c r="C50" s="3"/>
      <c r="D50" s="3"/>
      <c r="E50" s="3"/>
      <c r="F50" s="24">
        <f>+F48+F47+F46</f>
        <v>1415</v>
      </c>
      <c r="G50" s="24"/>
      <c r="H50" s="24">
        <f>SUM(H46:H49)</f>
        <v>247</v>
      </c>
      <c r="J50" s="44"/>
    </row>
    <row r="51" spans="1:8" ht="15.75" thickTop="1">
      <c r="A51" s="3"/>
      <c r="B51" s="3"/>
      <c r="C51" s="3"/>
      <c r="D51" s="3"/>
      <c r="E51" s="3"/>
      <c r="F51" s="26"/>
      <c r="G51" s="24"/>
      <c r="H51" s="26"/>
    </row>
    <row r="52" spans="1:8" ht="15">
      <c r="A52" s="3" t="s">
        <v>97</v>
      </c>
      <c r="B52" s="3"/>
      <c r="C52" s="3"/>
      <c r="D52" s="3"/>
      <c r="E52" s="3"/>
      <c r="F52" s="24"/>
      <c r="G52" s="24"/>
      <c r="H52" s="24"/>
    </row>
    <row r="53" spans="1:8" ht="15">
      <c r="A53" s="3" t="s">
        <v>114</v>
      </c>
      <c r="B53" s="3"/>
      <c r="C53" s="3"/>
      <c r="D53" s="3"/>
      <c r="E53" s="3"/>
      <c r="F53" s="24"/>
      <c r="G53" s="24"/>
      <c r="H53" s="24"/>
    </row>
  </sheetData>
  <printOptions/>
  <pageMargins left="1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